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HTML-Dateien\"/>
    </mc:Choice>
  </mc:AlternateContent>
  <bookViews>
    <workbookView xWindow="0" yWindow="0" windowWidth="20160" windowHeight="8832"/>
  </bookViews>
  <sheets>
    <sheet name="Parallel-C" sheetId="1" r:id="rId1"/>
    <sheet name="Serien-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 l="1"/>
  <c r="E9" i="2"/>
  <c r="C19" i="2" s="1"/>
  <c r="B19" i="2"/>
  <c r="E5" i="2"/>
  <c r="C18" i="2" s="1"/>
  <c r="B28" i="2"/>
  <c r="D27" i="2"/>
  <c r="B18" i="2"/>
  <c r="B12" i="2"/>
  <c r="F2" i="2"/>
  <c r="C20" i="2" l="1"/>
  <c r="D12" i="2"/>
  <c r="F12" i="2" s="1"/>
  <c r="B20" i="2"/>
  <c r="D12" i="1"/>
  <c r="E5" i="1"/>
  <c r="C18" i="1" s="1"/>
  <c r="B28" i="1"/>
  <c r="D28" i="1" s="1"/>
  <c r="D27" i="1" l="1"/>
  <c r="B18" i="1"/>
  <c r="B12" i="1"/>
  <c r="E9" i="1"/>
  <c r="C19" i="1" s="1"/>
  <c r="F2" i="1"/>
  <c r="F12" i="1" l="1"/>
  <c r="B21" i="1"/>
  <c r="C21" i="1"/>
  <c r="C20" i="1"/>
  <c r="B20" i="1"/>
  <c r="F21" i="1" l="1"/>
  <c r="F20" i="1"/>
  <c r="E20" i="1"/>
  <c r="F22" i="1"/>
  <c r="F19" i="1"/>
  <c r="C22" i="1" l="1"/>
  <c r="B22" i="1"/>
</calcChain>
</file>

<file path=xl/sharedStrings.xml><?xml version="1.0" encoding="utf-8"?>
<sst xmlns="http://schemas.openxmlformats.org/spreadsheetml/2006/main" count="106" uniqueCount="57">
  <si>
    <t>Kompensation von Streuinduktivitäten</t>
  </si>
  <si>
    <t>DK3SS</t>
  </si>
  <si>
    <t>Basis ist mit Z1 die  R+L/C-Anzeige des NanoVNA</t>
  </si>
  <si>
    <t>F [MHz] -&gt;</t>
  </si>
  <si>
    <t>Z1</t>
  </si>
  <si>
    <t>R [Ohm]</t>
  </si>
  <si>
    <t>L [nH]</t>
  </si>
  <si>
    <t xml:space="preserve"> </t>
  </si>
  <si>
    <t>Z2</t>
  </si>
  <si>
    <t>C parallel [pF]</t>
  </si>
  <si>
    <t>auf 50 Ohm normierte Werte</t>
  </si>
  <si>
    <t>R</t>
  </si>
  <si>
    <t>ZL</t>
  </si>
  <si>
    <t>[Z]=</t>
  </si>
  <si>
    <t>Eingabefeld</t>
  </si>
  <si>
    <t>Ergebnisfeld</t>
  </si>
  <si>
    <t>Komplexe Impedanzen parallel schalten</t>
  </si>
  <si>
    <t>real</t>
  </si>
  <si>
    <t>imaginär</t>
  </si>
  <si>
    <t>Zwischenrechnung</t>
  </si>
  <si>
    <t>Nenner</t>
  </si>
  <si>
    <t>Zähler1 real</t>
  </si>
  <si>
    <t>Z1 + Z2</t>
  </si>
  <si>
    <t>Zähler2 real</t>
  </si>
  <si>
    <t>Z1 * Z2</t>
  </si>
  <si>
    <t>Zähler1 imag,</t>
  </si>
  <si>
    <t>Z1 || Z2</t>
  </si>
  <si>
    <t>Zähler2 imag:</t>
  </si>
  <si>
    <t>optimales Parallel-C bei Imag.(Z1 || Z2) = 0</t>
  </si>
  <si>
    <t>Falls das NanoVNA die Komponenten R + L/C statt R + jOhm anzeigt:</t>
  </si>
  <si>
    <t>L = [nH}</t>
  </si>
  <si>
    <t>XL=  [jOhm}</t>
  </si>
  <si>
    <t>oder sehr klein</t>
  </si>
  <si>
    <t>nur in gelbe Felder</t>
  </si>
  <si>
    <t>keine Eingaben!</t>
  </si>
  <si>
    <t>ZC= [-jOhm]</t>
  </si>
  <si>
    <t>Z2 ist der parallel zu schaltende Kompensation-Kondensator mit R=0</t>
  </si>
  <si>
    <t>Felder der</t>
  </si>
  <si>
    <t>R1 aus Feld B5</t>
  </si>
  <si>
    <t>L1 aus Feld B27</t>
  </si>
  <si>
    <t>C1 in Feld B9 einsetzen</t>
  </si>
  <si>
    <t>Hinweis:</t>
  </si>
  <si>
    <t>Wert für C1 in Feld B9 ausprobieren bis Ergebnis in Feld C22 sehr klein ist</t>
  </si>
  <si>
    <t>Dimensionen sind  pF / nH / Ohm</t>
  </si>
  <si>
    <t>oder aus D5</t>
  </si>
  <si>
    <t>jOhm</t>
  </si>
  <si>
    <t>Achtung: alte Version hatte noch Fehler, durch diese</t>
  </si>
  <si>
    <t>ersetzen !</t>
  </si>
  <si>
    <t>Kompensation von Serienkapazitäten</t>
  </si>
  <si>
    <t>Z2 ist die in Serie  zu schaltendeInduktivität- mit R=0 bis x</t>
  </si>
  <si>
    <t>C[pF]</t>
  </si>
  <si>
    <t>L seriell [µH]</t>
  </si>
  <si>
    <t>Komplexe Impedanzen in REIHE schalten</t>
  </si>
  <si>
    <t>R seriell [Ohm]</t>
  </si>
  <si>
    <t>ZL= [jOhm]</t>
  </si>
  <si>
    <t>optimales Serien L bei Imag.(Z1 + Z2) = 0</t>
  </si>
  <si>
    <t>XC= [jOhm]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</si>
</sst>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0" applyFont="1"/>
    <xf numFmtId="0" fontId="0" fillId="2" borderId="0" xfId="0" applyFill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/>
    <xf numFmtId="0" fontId="0" fillId="2" borderId="0" xfId="0" applyFill="1"/>
    <xf numFmtId="2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0" fillId="3" borderId="0" xfId="0" applyFill="1"/>
    <xf numFmtId="0" fontId="5" fillId="0" borderId="0" xfId="0" applyFont="1"/>
    <xf numFmtId="164" fontId="0" fillId="0" borderId="0" xfId="0" applyNumberFormat="1"/>
    <xf numFmtId="0" fontId="0" fillId="0" borderId="0" xfId="0" applyBorder="1"/>
    <xf numFmtId="0" fontId="0" fillId="2" borderId="0" xfId="0" applyFill="1" applyBorder="1"/>
    <xf numFmtId="0" fontId="0" fillId="0" borderId="1" xfId="0" applyBorder="1"/>
    <xf numFmtId="0" fontId="0" fillId="2" borderId="2" xfId="0" applyFill="1" applyBorder="1"/>
    <xf numFmtId="0" fontId="0" fillId="3" borderId="0" xfId="0" applyFill="1" applyAlignment="1">
      <alignment horizontal="center"/>
    </xf>
    <xf numFmtId="0" fontId="6" fillId="0" borderId="0" xfId="0" applyFont="1"/>
    <xf numFmtId="164" fontId="0" fillId="2" borderId="0" xfId="0" applyNumberForma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0" fillId="2" borderId="0" xfId="0" applyNumberFormat="1" applyFill="1"/>
    <xf numFmtId="0" fontId="7" fillId="0" borderId="0" xfId="0" applyFont="1"/>
    <xf numFmtId="0" fontId="0" fillId="0" borderId="0" xfId="0" applyFill="1" applyBorder="1"/>
    <xf numFmtId="0" fontId="0" fillId="0" borderId="0" xfId="0" applyFill="1"/>
    <xf numFmtId="0" fontId="0" fillId="0" borderId="0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30</xdr:row>
      <xdr:rowOff>15240</xdr:rowOff>
    </xdr:from>
    <xdr:to>
      <xdr:col>4</xdr:col>
      <xdr:colOff>121920</xdr:colOff>
      <xdr:row>41</xdr:row>
      <xdr:rowOff>166924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5692140"/>
          <a:ext cx="3596640" cy="2163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sqref="A1:XFD1048576"/>
    </sheetView>
  </sheetViews>
  <sheetFormatPr baseColWidth="10" defaultRowHeight="14.4" x14ac:dyDescent="0.3"/>
  <cols>
    <col min="1" max="1" width="12.21875" customWidth="1"/>
    <col min="2" max="2" width="14.109375" customWidth="1"/>
    <col min="4" max="4" width="13.44140625" customWidth="1"/>
    <col min="5" max="5" width="18.5546875" bestFit="1" customWidth="1"/>
  </cols>
  <sheetData>
    <row r="1" spans="1:6" ht="21" x14ac:dyDescent="0.4">
      <c r="A1" s="1" t="s">
        <v>0</v>
      </c>
      <c r="F1" s="2" t="s">
        <v>1</v>
      </c>
    </row>
    <row r="2" spans="1:6" x14ac:dyDescent="0.3">
      <c r="A2" t="s">
        <v>36</v>
      </c>
      <c r="F2" s="3">
        <f ca="1">TODAY()</f>
        <v>45855</v>
      </c>
    </row>
    <row r="3" spans="1:6" ht="15.6" x14ac:dyDescent="0.3">
      <c r="A3" s="4" t="s">
        <v>2</v>
      </c>
      <c r="E3" t="s">
        <v>3</v>
      </c>
      <c r="F3" s="5">
        <v>1.833</v>
      </c>
    </row>
    <row r="4" spans="1:6" ht="15.6" x14ac:dyDescent="0.3">
      <c r="A4" s="4" t="s">
        <v>4</v>
      </c>
      <c r="E4" t="s">
        <v>45</v>
      </c>
      <c r="F4" s="5"/>
    </row>
    <row r="5" spans="1:6" x14ac:dyDescent="0.3">
      <c r="A5" t="s">
        <v>5</v>
      </c>
      <c r="B5" s="5">
        <v>46.7</v>
      </c>
      <c r="C5" s="2" t="s">
        <v>6</v>
      </c>
      <c r="D5" s="22">
        <v>948</v>
      </c>
      <c r="E5" s="7">
        <f>D5*F3*2*PI()/10^3</f>
        <v>10.918190577321051</v>
      </c>
    </row>
    <row r="6" spans="1:6" x14ac:dyDescent="0.3">
      <c r="B6" t="s">
        <v>7</v>
      </c>
      <c r="C6" s="2" t="s">
        <v>7</v>
      </c>
      <c r="D6" s="23" t="s">
        <v>7</v>
      </c>
      <c r="E6" s="7" t="s">
        <v>7</v>
      </c>
    </row>
    <row r="7" spans="1:6" x14ac:dyDescent="0.3">
      <c r="E7" s="2"/>
    </row>
    <row r="8" spans="1:6" ht="15" thickBot="1" x14ac:dyDescent="0.35">
      <c r="A8" t="s">
        <v>8</v>
      </c>
      <c r="B8" s="8" t="s">
        <v>7</v>
      </c>
    </row>
    <row r="9" spans="1:6" ht="15.6" thickTop="1" thickBot="1" x14ac:dyDescent="0.35">
      <c r="A9" s="18" t="s">
        <v>9</v>
      </c>
      <c r="B9" s="19">
        <v>412</v>
      </c>
      <c r="D9" t="s">
        <v>35</v>
      </c>
      <c r="E9" s="6">
        <f>1/2/PI()/F3/1000000/B9/0.000000000001</f>
        <v>210.74653876860492</v>
      </c>
    </row>
    <row r="10" spans="1:6" ht="15" thickTop="1" x14ac:dyDescent="0.3">
      <c r="A10" s="16"/>
      <c r="B10" s="17"/>
      <c r="E10" s="10"/>
    </row>
    <row r="11" spans="1:6" x14ac:dyDescent="0.3">
      <c r="A11" s="28" t="s">
        <v>10</v>
      </c>
      <c r="B11" s="28"/>
    </row>
    <row r="12" spans="1:6" x14ac:dyDescent="0.3">
      <c r="A12" t="s">
        <v>11</v>
      </c>
      <c r="B12" s="11">
        <f>B5/50</f>
        <v>0.93400000000000005</v>
      </c>
      <c r="C12" t="s">
        <v>12</v>
      </c>
      <c r="D12" s="12">
        <f>E5/50</f>
        <v>0.21836381154642101</v>
      </c>
      <c r="E12" s="2" t="s">
        <v>13</v>
      </c>
      <c r="F12" s="12">
        <f>SQRT(B12^2+D12^2)</f>
        <v>0.95918650646945669</v>
      </c>
    </row>
    <row r="13" spans="1:6" x14ac:dyDescent="0.3">
      <c r="C13" t="s">
        <v>7</v>
      </c>
      <c r="D13" s="12" t="s">
        <v>7</v>
      </c>
    </row>
    <row r="14" spans="1:6" x14ac:dyDescent="0.3">
      <c r="A14" s="9" t="s">
        <v>14</v>
      </c>
      <c r="C14" s="13" t="s">
        <v>15</v>
      </c>
    </row>
    <row r="15" spans="1:6" x14ac:dyDescent="0.3">
      <c r="A15" t="s">
        <v>33</v>
      </c>
      <c r="C15" t="s">
        <v>34</v>
      </c>
    </row>
    <row r="16" spans="1:6" ht="18" x14ac:dyDescent="0.35">
      <c r="A16" s="14" t="s">
        <v>16</v>
      </c>
    </row>
    <row r="17" spans="1:7" x14ac:dyDescent="0.3">
      <c r="B17" s="2" t="s">
        <v>17</v>
      </c>
      <c r="C17" s="2" t="s">
        <v>18</v>
      </c>
      <c r="F17" s="21" t="s">
        <v>37</v>
      </c>
    </row>
    <row r="18" spans="1:7" x14ac:dyDescent="0.3">
      <c r="A18" t="s">
        <v>4</v>
      </c>
      <c r="B18">
        <f>B5</f>
        <v>46.7</v>
      </c>
      <c r="C18" s="15">
        <f>E5</f>
        <v>10.918190577321051</v>
      </c>
      <c r="F18" s="21" t="s">
        <v>19</v>
      </c>
    </row>
    <row r="19" spans="1:7" x14ac:dyDescent="0.3">
      <c r="A19" t="s">
        <v>8</v>
      </c>
      <c r="B19" s="9">
        <v>0</v>
      </c>
      <c r="C19" s="15">
        <f>-E9</f>
        <v>-210.74653876860492</v>
      </c>
      <c r="E19" s="2" t="s">
        <v>20</v>
      </c>
      <c r="F19" s="11">
        <f>B21*B20</f>
        <v>107455.33980582524</v>
      </c>
      <c r="G19" t="s">
        <v>21</v>
      </c>
    </row>
    <row r="20" spans="1:7" x14ac:dyDescent="0.3">
      <c r="A20" t="s">
        <v>22</v>
      </c>
      <c r="B20">
        <f>SUM(B18:B19)</f>
        <v>46.7</v>
      </c>
      <c r="C20">
        <f>SUM(C18:C19)</f>
        <v>-199.82834819128388</v>
      </c>
      <c r="E20" s="11">
        <f>B20^2-C20^2</f>
        <v>-37750.47874085699</v>
      </c>
      <c r="F20" s="11">
        <f>C21*C20</f>
        <v>1966683.2984518043</v>
      </c>
      <c r="G20" t="s">
        <v>23</v>
      </c>
    </row>
    <row r="21" spans="1:7" x14ac:dyDescent="0.3">
      <c r="A21" t="s">
        <v>24</v>
      </c>
      <c r="B21">
        <f>B18*B19-C18*C19</f>
        <v>2300.9708737864075</v>
      </c>
      <c r="C21">
        <f>B18*C19+B19*C18</f>
        <v>-9841.8633604938495</v>
      </c>
      <c r="F21" s="11">
        <f>B21*C20</f>
        <v>-459799.20894499298</v>
      </c>
      <c r="G21" t="s">
        <v>25</v>
      </c>
    </row>
    <row r="22" spans="1:7" x14ac:dyDescent="0.3">
      <c r="A22" t="s">
        <v>26</v>
      </c>
      <c r="B22">
        <f>(F19-F20)/E20</f>
        <v>49.250447164097928</v>
      </c>
      <c r="C22" s="13">
        <f>(F21-F22)/E20</f>
        <v>4.8791436843640332E-3</v>
      </c>
      <c r="F22" s="11">
        <f>B20*C21</f>
        <v>-459615.01893506281</v>
      </c>
      <c r="G22" t="s">
        <v>27</v>
      </c>
    </row>
    <row r="23" spans="1:7" x14ac:dyDescent="0.3">
      <c r="C23" s="13"/>
    </row>
    <row r="24" spans="1:7" x14ac:dyDescent="0.3">
      <c r="A24" s="13" t="s">
        <v>28</v>
      </c>
      <c r="B24" s="13"/>
      <c r="C24" s="13"/>
      <c r="D24" s="13" t="s">
        <v>32</v>
      </c>
    </row>
    <row r="26" spans="1:7" x14ac:dyDescent="0.3">
      <c r="A26" t="s">
        <v>29</v>
      </c>
    </row>
    <row r="27" spans="1:7" x14ac:dyDescent="0.3">
      <c r="A27" t="s">
        <v>30</v>
      </c>
      <c r="B27" s="5">
        <v>15.2</v>
      </c>
      <c r="C27" t="s">
        <v>31</v>
      </c>
      <c r="D27" s="20">
        <f>B27*2*PI()*F3*0.001</f>
        <v>0.17505959575451477</v>
      </c>
      <c r="E27" t="s">
        <v>7</v>
      </c>
    </row>
    <row r="28" spans="1:7" x14ac:dyDescent="0.3">
      <c r="A28" t="s">
        <v>44</v>
      </c>
      <c r="B28" s="24">
        <f>D5</f>
        <v>948</v>
      </c>
      <c r="D28" s="20">
        <f>B28*2*PI()*F3*0.001</f>
        <v>10.918190577321051</v>
      </c>
    </row>
    <row r="41" spans="1:3" x14ac:dyDescent="0.3">
      <c r="A41" t="s">
        <v>38</v>
      </c>
    </row>
    <row r="42" spans="1:3" x14ac:dyDescent="0.3">
      <c r="A42" t="s">
        <v>39</v>
      </c>
      <c r="C42" t="s">
        <v>40</v>
      </c>
    </row>
    <row r="44" spans="1:3" x14ac:dyDescent="0.3">
      <c r="A44" s="21" t="s">
        <v>41</v>
      </c>
      <c r="B44" s="21" t="s">
        <v>42</v>
      </c>
    </row>
    <row r="45" spans="1:3" x14ac:dyDescent="0.3">
      <c r="B45" s="21" t="s">
        <v>43</v>
      </c>
    </row>
    <row r="47" spans="1:3" ht="25.8" x14ac:dyDescent="0.5">
      <c r="A47" s="25" t="s">
        <v>46</v>
      </c>
    </row>
    <row r="48" spans="1:3" ht="25.8" x14ac:dyDescent="0.5">
      <c r="A48" s="25" t="s">
        <v>47</v>
      </c>
    </row>
  </sheetData>
  <mergeCells count="1">
    <mergeCell ref="A11:B11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5" workbookViewId="0">
      <selection activeCell="D31" sqref="D31"/>
    </sheetView>
  </sheetViews>
  <sheetFormatPr baseColWidth="10" defaultRowHeight="14.4" x14ac:dyDescent="0.3"/>
  <cols>
    <col min="1" max="1" width="12.21875" customWidth="1"/>
    <col min="2" max="2" width="14.109375" customWidth="1"/>
    <col min="4" max="4" width="13.44140625" customWidth="1"/>
    <col min="5" max="5" width="18.5546875" bestFit="1" customWidth="1"/>
  </cols>
  <sheetData>
    <row r="1" spans="1:6" ht="21" x14ac:dyDescent="0.4">
      <c r="A1" s="1" t="s">
        <v>48</v>
      </c>
      <c r="F1" s="2" t="s">
        <v>1</v>
      </c>
    </row>
    <row r="2" spans="1:6" x14ac:dyDescent="0.3">
      <c r="A2" t="s">
        <v>49</v>
      </c>
      <c r="F2" s="3">
        <f ca="1">TODAY()</f>
        <v>45855</v>
      </c>
    </row>
    <row r="3" spans="1:6" ht="15.6" x14ac:dyDescent="0.3">
      <c r="A3" s="4" t="s">
        <v>2</v>
      </c>
      <c r="E3" t="s">
        <v>3</v>
      </c>
      <c r="F3" s="5">
        <v>7.1</v>
      </c>
    </row>
    <row r="4" spans="1:6" ht="15.6" x14ac:dyDescent="0.3">
      <c r="A4" s="4" t="s">
        <v>4</v>
      </c>
      <c r="E4" t="s">
        <v>45</v>
      </c>
      <c r="F4" s="5"/>
    </row>
    <row r="5" spans="1:6" x14ac:dyDescent="0.3">
      <c r="A5" t="s">
        <v>5</v>
      </c>
      <c r="B5" s="5">
        <v>46.7</v>
      </c>
      <c r="C5" s="2" t="s">
        <v>50</v>
      </c>
      <c r="D5" s="22">
        <v>1000</v>
      </c>
      <c r="E5" s="7">
        <f>1/(D5*F3*2*PI()/10^6)</f>
        <v>22.416189167872584</v>
      </c>
    </row>
    <row r="6" spans="1:6" x14ac:dyDescent="0.3">
      <c r="B6" t="s">
        <v>7</v>
      </c>
      <c r="C6" s="2" t="s">
        <v>7</v>
      </c>
      <c r="D6" s="23" t="s">
        <v>7</v>
      </c>
      <c r="E6" s="7" t="s">
        <v>7</v>
      </c>
    </row>
    <row r="7" spans="1:6" x14ac:dyDescent="0.3">
      <c r="E7" s="2"/>
    </row>
    <row r="8" spans="1:6" ht="15" thickBot="1" x14ac:dyDescent="0.35">
      <c r="A8" t="s">
        <v>8</v>
      </c>
      <c r="B8" s="8" t="s">
        <v>7</v>
      </c>
    </row>
    <row r="9" spans="1:6" ht="15.6" thickTop="1" thickBot="1" x14ac:dyDescent="0.35">
      <c r="A9" s="18" t="s">
        <v>51</v>
      </c>
      <c r="B9" s="19">
        <v>0.5</v>
      </c>
      <c r="D9" t="s">
        <v>54</v>
      </c>
      <c r="E9" s="6">
        <f>2*PI()*F3*B9</f>
        <v>22.305307840487529</v>
      </c>
    </row>
    <row r="10" spans="1:6" ht="15" thickTop="1" x14ac:dyDescent="0.3">
      <c r="A10" s="26" t="s">
        <v>53</v>
      </c>
      <c r="B10" s="17">
        <v>1</v>
      </c>
      <c r="E10" s="10"/>
    </row>
    <row r="11" spans="1:6" x14ac:dyDescent="0.3">
      <c r="A11" s="28" t="s">
        <v>10</v>
      </c>
      <c r="B11" s="28"/>
    </row>
    <row r="12" spans="1:6" x14ac:dyDescent="0.3">
      <c r="A12" t="s">
        <v>11</v>
      </c>
      <c r="B12" s="11">
        <f>B5/50</f>
        <v>0.93400000000000005</v>
      </c>
      <c r="C12" t="s">
        <v>12</v>
      </c>
      <c r="D12" s="12">
        <f>E5/50</f>
        <v>0.44832378335745171</v>
      </c>
      <c r="E12" s="2" t="s">
        <v>13</v>
      </c>
      <c r="F12" s="12">
        <f>SQRT(B12^2+D12^2)</f>
        <v>1.0360261650768958</v>
      </c>
    </row>
    <row r="13" spans="1:6" x14ac:dyDescent="0.3">
      <c r="C13" t="s">
        <v>7</v>
      </c>
      <c r="D13" s="12" t="s">
        <v>7</v>
      </c>
    </row>
    <row r="14" spans="1:6" x14ac:dyDescent="0.3">
      <c r="A14" s="9" t="s">
        <v>14</v>
      </c>
      <c r="C14" s="13" t="s">
        <v>15</v>
      </c>
    </row>
    <row r="15" spans="1:6" x14ac:dyDescent="0.3">
      <c r="A15" t="s">
        <v>33</v>
      </c>
      <c r="C15" t="s">
        <v>34</v>
      </c>
    </row>
    <row r="16" spans="1:6" ht="18" x14ac:dyDescent="0.35">
      <c r="A16" s="14" t="s">
        <v>52</v>
      </c>
    </row>
    <row r="17" spans="1:6" x14ac:dyDescent="0.3">
      <c r="B17" s="2" t="s">
        <v>17</v>
      </c>
      <c r="C17" s="2" t="s">
        <v>18</v>
      </c>
      <c r="F17" s="21" t="s">
        <v>7</v>
      </c>
    </row>
    <row r="18" spans="1:6" x14ac:dyDescent="0.3">
      <c r="A18" t="s">
        <v>4</v>
      </c>
      <c r="B18">
        <f>B5</f>
        <v>46.7</v>
      </c>
      <c r="C18" s="15">
        <f>-E5</f>
        <v>-22.416189167872584</v>
      </c>
      <c r="F18" s="21"/>
    </row>
    <row r="19" spans="1:6" x14ac:dyDescent="0.3">
      <c r="A19" t="s">
        <v>8</v>
      </c>
      <c r="B19" s="9">
        <f>B10</f>
        <v>1</v>
      </c>
      <c r="C19" s="15">
        <f>E9</f>
        <v>22.305307840487529</v>
      </c>
      <c r="E19" s="2"/>
      <c r="F19" s="11"/>
    </row>
    <row r="20" spans="1:6" x14ac:dyDescent="0.3">
      <c r="A20" t="s">
        <v>22</v>
      </c>
      <c r="B20">
        <f>SUM(B18:B19)</f>
        <v>47.7</v>
      </c>
      <c r="C20" s="13">
        <f>SUM(C18:C19)</f>
        <v>-0.11088132738505507</v>
      </c>
      <c r="E20" s="11"/>
      <c r="F20" s="11"/>
    </row>
    <row r="21" spans="1:6" x14ac:dyDescent="0.3">
      <c r="A21" t="s">
        <v>7</v>
      </c>
      <c r="B21" t="s">
        <v>7</v>
      </c>
      <c r="C21" t="s">
        <v>7</v>
      </c>
      <c r="F21" s="11"/>
    </row>
    <row r="22" spans="1:6" x14ac:dyDescent="0.3">
      <c r="A22" t="s">
        <v>7</v>
      </c>
      <c r="B22" t="s">
        <v>7</v>
      </c>
      <c r="C22" s="27" t="s">
        <v>7</v>
      </c>
      <c r="D22" s="27"/>
    </row>
    <row r="23" spans="1:6" x14ac:dyDescent="0.3">
      <c r="C23" s="27"/>
    </row>
    <row r="24" spans="1:6" x14ac:dyDescent="0.3">
      <c r="A24" s="13" t="s">
        <v>55</v>
      </c>
      <c r="B24" s="13"/>
      <c r="C24" s="13"/>
      <c r="D24" s="13" t="s">
        <v>32</v>
      </c>
    </row>
    <row r="26" spans="1:6" x14ac:dyDescent="0.3">
      <c r="A26" t="s">
        <v>29</v>
      </c>
    </row>
    <row r="27" spans="1:6" x14ac:dyDescent="0.3">
      <c r="A27" t="s">
        <v>30</v>
      </c>
      <c r="B27" s="5">
        <v>15.2</v>
      </c>
      <c r="C27" t="s">
        <v>31</v>
      </c>
      <c r="D27" s="20">
        <f>B27*2*PI()*F3*0.001</f>
        <v>0.67808135835082095</v>
      </c>
      <c r="E27" t="s">
        <v>7</v>
      </c>
    </row>
    <row r="28" spans="1:6" x14ac:dyDescent="0.3">
      <c r="A28" t="s">
        <v>44</v>
      </c>
      <c r="B28" s="24">
        <f>D5</f>
        <v>1000</v>
      </c>
      <c r="C28" t="s">
        <v>56</v>
      </c>
      <c r="D28" s="20">
        <f>1/(B28*2*PI()*F3)*-1*10^6</f>
        <v>-22.416189167872588</v>
      </c>
    </row>
    <row r="44" spans="1:2" x14ac:dyDescent="0.3">
      <c r="A44" s="21"/>
      <c r="B44" s="21"/>
    </row>
    <row r="45" spans="1:2" x14ac:dyDescent="0.3">
      <c r="B45" s="21"/>
    </row>
    <row r="47" spans="1:2" ht="25.8" x14ac:dyDescent="0.5">
      <c r="A47" s="25"/>
    </row>
    <row r="48" spans="1:2" ht="25.8" x14ac:dyDescent="0.5">
      <c r="A48" s="25"/>
    </row>
  </sheetData>
  <mergeCells count="1">
    <mergeCell ref="A11:B1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Parallel-C</vt:lpstr>
      <vt:lpstr>Serien-L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Taruttis</dc:creator>
  <cp:lastModifiedBy>Arno Taruttis</cp:lastModifiedBy>
  <cp:lastPrinted>2025-07-15T21:25:29Z</cp:lastPrinted>
  <dcterms:created xsi:type="dcterms:W3CDTF">2024-07-17T20:25:50Z</dcterms:created>
  <dcterms:modified xsi:type="dcterms:W3CDTF">2025-07-17T07:51:07Z</dcterms:modified>
</cp:coreProperties>
</file>